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YouTuber\099, PV, Vorteil USt-Regelbesteuerung konkret\"/>
    </mc:Choice>
  </mc:AlternateContent>
  <xr:revisionPtr revIDLastSave="0" documentId="13_ncr:1_{CDF53B5A-E6A2-46FF-BD7C-B03AF4F54E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StVorteil Grobberechnung" sheetId="11" r:id="rId1"/>
    <sheet name="UStVorteil Detailberechnung" sheetId="10" r:id="rId2"/>
  </sheets>
  <definedNames>
    <definedName name="_xlnm.Print_Area" localSheetId="1">'UStVorteil Detailberechnung'!$A:$E</definedName>
    <definedName name="_xlnm.Print_Area" localSheetId="0">'UStVorteil Grobberechnung'!$A:$E</definedName>
    <definedName name="_xlnm.Print_Titles" localSheetId="1">'UStVorteil Detailberechnung'!$1:$6</definedName>
    <definedName name="_xlnm.Print_Titles" localSheetId="0">'UStVorteil Grobberechnung'!$1:$6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1" l="1"/>
  <c r="I12" i="11"/>
  <c r="F20" i="11"/>
  <c r="G20" i="11" s="1"/>
  <c r="G4" i="11"/>
  <c r="N13" i="10"/>
  <c r="F7" i="10"/>
  <c r="F12" i="10"/>
  <c r="F13" i="10" s="1"/>
  <c r="F17" i="10" s="1"/>
  <c r="N17" i="10" s="1"/>
  <c r="K27" i="10"/>
  <c r="K30" i="10" s="1"/>
  <c r="J27" i="10"/>
  <c r="J30" i="10" s="1"/>
  <c r="I27" i="10"/>
  <c r="I30" i="10" s="1"/>
  <c r="H27" i="10"/>
  <c r="H30" i="10" s="1"/>
  <c r="G27" i="10"/>
  <c r="F27" i="10"/>
  <c r="L26" i="10"/>
  <c r="F28" i="10"/>
  <c r="N28" i="10" s="1"/>
  <c r="L16" i="10"/>
  <c r="K13" i="10"/>
  <c r="K17" i="10" s="1"/>
  <c r="J13" i="10"/>
  <c r="J17" i="10" s="1"/>
  <c r="I13" i="10"/>
  <c r="I17" i="10" s="1"/>
  <c r="H13" i="10"/>
  <c r="H17" i="10" s="1"/>
  <c r="G13" i="10"/>
  <c r="G17" i="10" s="1"/>
  <c r="L4" i="10"/>
  <c r="N16" i="10"/>
  <c r="G11" i="11" l="1"/>
  <c r="G19" i="11" s="1"/>
  <c r="G22" i="11" s="1"/>
  <c r="F11" i="11"/>
  <c r="F19" i="11" s="1"/>
  <c r="F22" i="11" s="1"/>
  <c r="F30" i="10"/>
  <c r="G7" i="10"/>
  <c r="H7" i="10" s="1"/>
  <c r="I7" i="10" s="1"/>
  <c r="J7" i="10" s="1"/>
  <c r="K7" i="10" s="1"/>
  <c r="L27" i="10"/>
  <c r="G30" i="10"/>
  <c r="L17" i="10"/>
  <c r="I22" i="11" l="1"/>
  <c r="L30" i="10"/>
</calcChain>
</file>

<file path=xl/sharedStrings.xml><?xml version="1.0" encoding="utf-8"?>
<sst xmlns="http://schemas.openxmlformats.org/spreadsheetml/2006/main" count="49" uniqueCount="40">
  <si>
    <t>1.</t>
  </si>
  <si>
    <t>Summe</t>
  </si>
  <si>
    <t>2.</t>
  </si>
  <si>
    <t>MÜCKE. SteuerBeratung und SteuerCoaching 370 Grad.</t>
  </si>
  <si>
    <t>Max Mustermann</t>
  </si>
  <si>
    <t>Selbstverbrauch</t>
  </si>
  <si>
    <t>Netzeinspeisung (Überschuss)</t>
  </si>
  <si>
    <t>Umsatzsteuer Einspeisung (=durchlaufender Posten)</t>
  </si>
  <si>
    <t>Erzeugungsänderung in % (von Basiswert)</t>
  </si>
  <si>
    <t>Vorsteuer aus Anlagenkauf, Anlagenkosten netto</t>
  </si>
  <si>
    <t>geänderter Wert gegenüber Basiswert</t>
  </si>
  <si>
    <t>Basiswerte</t>
  </si>
  <si>
    <t>Umsatzsteuerbetrachtung</t>
  </si>
  <si>
    <t>hier können zukünftige (geschätzte) Werte erfasst werden.</t>
  </si>
  <si>
    <t>Die Umsatzsteuer wird zusätzlich von dem Energieversorger vergütet und kann daher unberücksichtigt bleibe (durchlaufender Posten)</t>
  </si>
  <si>
    <t>zu zahlende Umsatzsteuer (positiver Wert = Erstattung)</t>
  </si>
  <si>
    <t>Vorsteuerberichtigungszeitraum nach § 15a UStG = 5 Jahre</t>
  </si>
  <si>
    <t>durchschnittlicher Strom-Einkaufspreis netto</t>
  </si>
  <si>
    <t>1. Jahr</t>
  </si>
  <si>
    <t>2. Jahr</t>
  </si>
  <si>
    <t>3. Jahr</t>
  </si>
  <si>
    <t>4. Jahr</t>
  </si>
  <si>
    <t>5. Jahr</t>
  </si>
  <si>
    <t>6. Jahr</t>
  </si>
  <si>
    <t>Wertangaben</t>
  </si>
  <si>
    <t>PV-Anlage - Vorteil aus der Regelbesteuerung</t>
  </si>
  <si>
    <t>Umsatzsteuer aus Selbstverbrauch</t>
  </si>
  <si>
    <t>Datum der Inbetriebnahme/Tage pro Jahr</t>
  </si>
  <si>
    <t>jährliche Stromerzeugung (im Erstjahr zeitanteilig)</t>
  </si>
  <si>
    <t>5 Jahre</t>
  </si>
  <si>
    <t>Leistungs- und Wertangaben</t>
  </si>
  <si>
    <t>6 Jahre</t>
  </si>
  <si>
    <t>PV-Anlage - Vorteil aus der Regelbesteuerung - Grobberechnung</t>
  </si>
  <si>
    <t>Umsatzsteuer auf Selbstverbrauch Pro Jahr</t>
  </si>
  <si>
    <t>Abweichung</t>
  </si>
  <si>
    <t>Vorteil aus der Regelbesteuerung</t>
  </si>
  <si>
    <t>Netto-Kosten der PV-Anlage (mit UStAusweis/RGen)</t>
  </si>
  <si>
    <r>
      <rPr>
        <sz val="11"/>
        <color theme="1"/>
        <rFont val="Symbol"/>
        <family val="1"/>
        <charset val="2"/>
      </rPr>
      <t>Æ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Strom-Einkaufspreis netto</t>
    </r>
  </si>
  <si>
    <r>
      <rPr>
        <sz val="11"/>
        <color theme="1"/>
        <rFont val="Symbol"/>
        <family val="1"/>
        <charset val="2"/>
      </rPr>
      <t xml:space="preserve">Æ </t>
    </r>
    <r>
      <rPr>
        <sz val="11"/>
        <color theme="1"/>
        <rFont val="Calibri"/>
        <family val="2"/>
        <scheme val="minor"/>
      </rPr>
      <t>privater Selbstverbrauch pro Jahr</t>
    </r>
  </si>
  <si>
    <t>Hinweis: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</si>
</sst>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0" fillId="0" borderId="0" xfId="0" applyFont="1"/>
    <xf numFmtId="14" fontId="0" fillId="0" borderId="1" xfId="0" applyNumberFormat="1" applyFont="1" applyBorder="1"/>
    <xf numFmtId="4" fontId="2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4" fontId="0" fillId="0" borderId="0" xfId="0" applyNumberFormat="1" applyFont="1"/>
    <xf numFmtId="4" fontId="4" fillId="0" borderId="0" xfId="0" applyNumberFormat="1" applyFont="1" applyAlignment="1">
      <alignment horizontal="center"/>
    </xf>
    <xf numFmtId="10" fontId="0" fillId="0" borderId="0" xfId="1" applyNumberFormat="1" applyFont="1"/>
    <xf numFmtId="3" fontId="0" fillId="0" borderId="0" xfId="0" applyNumberFormat="1" applyFont="1"/>
    <xf numFmtId="0" fontId="5" fillId="0" borderId="0" xfId="0" applyFont="1" applyAlignment="1">
      <alignment horizontal="center"/>
    </xf>
    <xf numFmtId="3" fontId="0" fillId="2" borderId="0" xfId="0" applyNumberFormat="1" applyFont="1" applyFill="1"/>
    <xf numFmtId="4" fontId="0" fillId="2" borderId="0" xfId="0" applyNumberFormat="1" applyFont="1" applyFill="1"/>
    <xf numFmtId="0" fontId="6" fillId="0" borderId="0" xfId="0" applyFont="1"/>
    <xf numFmtId="4" fontId="6" fillId="0" borderId="0" xfId="0" applyNumberFormat="1" applyFont="1"/>
    <xf numFmtId="14" fontId="1" fillId="0" borderId="0" xfId="0" applyNumberFormat="1" applyFont="1"/>
    <xf numFmtId="1" fontId="4" fillId="0" borderId="0" xfId="0" applyNumberFormat="1" applyFont="1" applyAlignment="1">
      <alignment horizontal="center"/>
    </xf>
    <xf numFmtId="14" fontId="0" fillId="2" borderId="0" xfId="0" applyNumberFormat="1" applyFont="1" applyFill="1"/>
    <xf numFmtId="0" fontId="7" fillId="0" borderId="0" xfId="0" applyFont="1"/>
    <xf numFmtId="164" fontId="0" fillId="2" borderId="0" xfId="0" applyNumberFormat="1" applyFont="1" applyFill="1"/>
    <xf numFmtId="14" fontId="0" fillId="0" borderId="0" xfId="0" applyNumberFormat="1" applyFont="1"/>
    <xf numFmtId="9" fontId="0" fillId="2" borderId="0" xfId="1" applyFont="1" applyFill="1"/>
    <xf numFmtId="4" fontId="8" fillId="3" borderId="0" xfId="0" applyNumberFormat="1" applyFont="1" applyFill="1"/>
    <xf numFmtId="0" fontId="11" fillId="0" borderId="0" xfId="0" applyFont="1"/>
    <xf numFmtId="0" fontId="12" fillId="0" borderId="0" xfId="0" applyFont="1"/>
    <xf numFmtId="4" fontId="12" fillId="0" borderId="0" xfId="0" applyNumberFormat="1" applyFont="1"/>
  </cellXfs>
  <cellStyles count="2">
    <cellStyle name="Prozent" xfId="1" builtinId="5"/>
    <cellStyle name="Standard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0AB1-6143-483A-AEBA-47C975D36F3F}">
  <sheetPr>
    <pageSetUpPr fitToPage="1"/>
  </sheetPr>
  <dimension ref="A1:J130"/>
  <sheetViews>
    <sheetView tabSelected="1" zoomScale="115" zoomScaleNormal="115" workbookViewId="0">
      <selection activeCell="E18" sqref="E18"/>
    </sheetView>
  </sheetViews>
  <sheetFormatPr baseColWidth="10" defaultColWidth="11.42578125" defaultRowHeight="15"/>
  <cols>
    <col min="1" max="1" width="3.7109375" style="4" customWidth="1"/>
    <col min="2" max="2" width="15.7109375" style="4" customWidth="1"/>
    <col min="3" max="7" width="15.7109375" style="9" customWidth="1"/>
    <col min="8" max="8" width="3.7109375" style="4" customWidth="1"/>
    <col min="9" max="16384" width="11.42578125" style="4"/>
  </cols>
  <sheetData>
    <row r="1" spans="1:10" s="7" customFormat="1">
      <c r="A1" s="3" t="s">
        <v>3</v>
      </c>
      <c r="B1" s="3"/>
      <c r="C1" s="9"/>
      <c r="D1" s="9"/>
      <c r="E1" s="9"/>
    </row>
    <row r="2" spans="1:10" s="7" customFormat="1">
      <c r="A2" s="8"/>
      <c r="B2" s="8"/>
      <c r="C2" s="8"/>
      <c r="D2" s="8"/>
      <c r="E2" s="8"/>
      <c r="F2" s="8"/>
      <c r="G2" s="8"/>
    </row>
    <row r="3" spans="1:10" s="1" customFormat="1">
      <c r="A3" s="1" t="s">
        <v>4</v>
      </c>
      <c r="F3" s="18">
        <v>44926</v>
      </c>
      <c r="G3" s="18">
        <v>44926</v>
      </c>
    </row>
    <row r="4" spans="1:10" s="1" customFormat="1">
      <c r="A4" s="2" t="s">
        <v>32</v>
      </c>
      <c r="B4" s="2"/>
      <c r="C4" s="2"/>
      <c r="D4" s="2"/>
      <c r="E4" s="2"/>
      <c r="F4" s="5">
        <f t="shared" ref="F4:G4" ca="1" si="0">TODAY()</f>
        <v>44632</v>
      </c>
      <c r="G4" s="5">
        <f t="shared" ca="1" si="0"/>
        <v>44632</v>
      </c>
    </row>
    <row r="5" spans="1:10">
      <c r="C5" s="4"/>
      <c r="D5" s="4"/>
      <c r="E5" s="4"/>
      <c r="F5" s="4"/>
      <c r="G5" s="4"/>
    </row>
    <row r="7" spans="1:10">
      <c r="E7" s="10" t="s">
        <v>11</v>
      </c>
      <c r="F7" s="19" t="s">
        <v>29</v>
      </c>
      <c r="G7" s="19" t="s">
        <v>31</v>
      </c>
    </row>
    <row r="8" spans="1:10" s="16" customFormat="1" ht="11.25">
      <c r="A8" s="21"/>
      <c r="B8" s="21"/>
      <c r="C8" s="17"/>
      <c r="D8" s="17"/>
      <c r="E8" s="10"/>
      <c r="F8" s="19"/>
      <c r="G8" s="19"/>
    </row>
    <row r="9" spans="1:10">
      <c r="A9" s="1" t="s">
        <v>0</v>
      </c>
      <c r="B9" s="1" t="s">
        <v>30</v>
      </c>
    </row>
    <row r="10" spans="1:10">
      <c r="A10" s="1"/>
      <c r="B10" s="1"/>
    </row>
    <row r="11" spans="1:10">
      <c r="B11" s="26" t="s">
        <v>38</v>
      </c>
      <c r="E11" s="14">
        <v>7500</v>
      </c>
      <c r="F11" s="9">
        <f>E11*5</f>
        <v>37500</v>
      </c>
      <c r="G11" s="9">
        <f>E11*6</f>
        <v>45000</v>
      </c>
    </row>
    <row r="12" spans="1:10">
      <c r="A12" s="13"/>
      <c r="B12" s="26" t="s">
        <v>37</v>
      </c>
      <c r="E12" s="22">
        <v>0.3</v>
      </c>
      <c r="I12" s="4">
        <f>E11*E12*19%</f>
        <v>427.5</v>
      </c>
      <c r="J12" s="4" t="s">
        <v>33</v>
      </c>
    </row>
    <row r="13" spans="1:10">
      <c r="B13" s="4" t="s">
        <v>36</v>
      </c>
      <c r="C13" s="4"/>
      <c r="D13" s="4"/>
      <c r="E13" s="15">
        <v>30000</v>
      </c>
      <c r="F13" s="4"/>
      <c r="G13" s="4"/>
    </row>
    <row r="14" spans="1:10">
      <c r="C14" s="4"/>
      <c r="D14" s="4"/>
      <c r="E14" s="4"/>
      <c r="F14" s="4"/>
      <c r="G14" s="4"/>
    </row>
    <row r="15" spans="1:10">
      <c r="C15" s="4"/>
      <c r="D15" s="4"/>
      <c r="E15" s="4"/>
      <c r="F15" s="4"/>
      <c r="G15" s="4"/>
    </row>
    <row r="16" spans="1:10">
      <c r="C16" s="4"/>
      <c r="D16" s="4"/>
      <c r="E16" s="4"/>
      <c r="F16" s="4"/>
      <c r="G16" s="4"/>
    </row>
    <row r="17" spans="1:10">
      <c r="A17" s="1" t="s">
        <v>2</v>
      </c>
      <c r="B17" s="1" t="s">
        <v>12</v>
      </c>
      <c r="C17" s="4"/>
      <c r="D17" s="4"/>
      <c r="E17" s="10"/>
      <c r="F17" s="10"/>
      <c r="G17" s="10"/>
    </row>
    <row r="18" spans="1:10">
      <c r="C18" s="4"/>
      <c r="D18" s="4"/>
      <c r="E18" s="4"/>
      <c r="F18" s="4"/>
      <c r="G18" s="4"/>
    </row>
    <row r="19" spans="1:10">
      <c r="B19" s="4" t="s">
        <v>26</v>
      </c>
      <c r="C19" s="4"/>
      <c r="F19" s="9">
        <f>-F11*$E12*19%</f>
        <v>-2137.5</v>
      </c>
      <c r="G19" s="9">
        <f>-G11*$E12*19%</f>
        <v>-2565</v>
      </c>
    </row>
    <row r="20" spans="1:10">
      <c r="B20" s="4" t="s">
        <v>9</v>
      </c>
      <c r="C20" s="4"/>
      <c r="F20" s="9">
        <f>E13*0.19</f>
        <v>5700</v>
      </c>
      <c r="G20" s="9">
        <f>F20</f>
        <v>5700</v>
      </c>
    </row>
    <row r="21" spans="1:10">
      <c r="C21" s="4"/>
    </row>
    <row r="22" spans="1:10">
      <c r="B22" s="4" t="s">
        <v>35</v>
      </c>
      <c r="C22" s="4"/>
      <c r="D22" s="4"/>
      <c r="F22" s="25">
        <f>SUM(F17:F21)</f>
        <v>3562.5</v>
      </c>
      <c r="G22" s="25">
        <f>SUM(G17:G21)</f>
        <v>3135</v>
      </c>
      <c r="I22" s="9">
        <f>F22-G22</f>
        <v>427.5</v>
      </c>
      <c r="J22" s="4" t="s">
        <v>34</v>
      </c>
    </row>
    <row r="23" spans="1:10">
      <c r="C23" s="4"/>
      <c r="D23" s="4"/>
      <c r="F23" s="4"/>
    </row>
    <row r="24" spans="1:10">
      <c r="C24" s="4"/>
      <c r="D24" s="4"/>
      <c r="F24" s="4"/>
    </row>
    <row r="25" spans="1:10">
      <c r="B25" s="27" t="s">
        <v>39</v>
      </c>
      <c r="C25" s="27"/>
      <c r="D25" s="27"/>
      <c r="E25" s="28"/>
      <c r="F25" s="27"/>
      <c r="G25" s="28"/>
    </row>
    <row r="26" spans="1:10">
      <c r="B26" s="27" t="s">
        <v>7</v>
      </c>
      <c r="C26" s="27"/>
      <c r="D26" s="28"/>
      <c r="E26" s="28"/>
      <c r="F26" s="28">
        <v>0</v>
      </c>
      <c r="G26" s="28">
        <v>0</v>
      </c>
    </row>
    <row r="27" spans="1:10">
      <c r="C27" s="4"/>
      <c r="D27" s="4"/>
    </row>
    <row r="28" spans="1:10">
      <c r="C28" s="4"/>
      <c r="D28" s="4"/>
      <c r="E28" s="4"/>
      <c r="F28" s="4"/>
      <c r="G28" s="4"/>
    </row>
    <row r="29" spans="1:10">
      <c r="C29" s="4"/>
      <c r="D29" s="4"/>
      <c r="E29" s="4"/>
      <c r="F29" s="4"/>
      <c r="G29" s="4"/>
    </row>
    <row r="30" spans="1:10">
      <c r="C30" s="4"/>
      <c r="D30" s="4"/>
      <c r="E30" s="4"/>
      <c r="F30" s="4"/>
      <c r="G30" s="4"/>
    </row>
    <row r="31" spans="1:10">
      <c r="C31" s="4"/>
      <c r="D31" s="4"/>
      <c r="E31" s="4"/>
      <c r="F31" s="4"/>
      <c r="G31" s="4"/>
    </row>
    <row r="32" spans="1:10">
      <c r="C32" s="4"/>
      <c r="D32" s="4"/>
      <c r="E32" s="4"/>
      <c r="F32" s="4"/>
      <c r="G32" s="4"/>
    </row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</sheetData>
  <pageMargins left="0.86614173228346458" right="0.70866141732283472" top="0.47244094488188981" bottom="0.78740157480314965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FF2CD-65C7-4E61-9AED-D0A48369AC5D}">
  <sheetPr>
    <pageSetUpPr fitToPage="1"/>
  </sheetPr>
  <dimension ref="A1:O133"/>
  <sheetViews>
    <sheetView zoomScaleNormal="100" workbookViewId="0">
      <selection activeCell="H20" sqref="H20"/>
    </sheetView>
  </sheetViews>
  <sheetFormatPr baseColWidth="10" defaultColWidth="11.42578125" defaultRowHeight="15"/>
  <cols>
    <col min="1" max="1" width="3.7109375" style="4" customWidth="1"/>
    <col min="2" max="2" width="20.7109375" style="4" customWidth="1"/>
    <col min="3" max="12" width="16.7109375" style="9" customWidth="1"/>
    <col min="13" max="13" width="3.7109375" style="4" customWidth="1"/>
    <col min="14" max="14" width="13.85546875" style="4" bestFit="1" customWidth="1"/>
    <col min="15" max="16384" width="11.42578125" style="4"/>
  </cols>
  <sheetData>
    <row r="1" spans="1:14" s="7" customFormat="1">
      <c r="A1" s="3" t="s">
        <v>3</v>
      </c>
      <c r="B1" s="3"/>
      <c r="C1" s="9"/>
      <c r="D1" s="9"/>
      <c r="E1" s="9"/>
    </row>
    <row r="2" spans="1:14" s="7" customForma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s="1" customFormat="1">
      <c r="A3" s="1" t="s">
        <v>4</v>
      </c>
      <c r="L3" s="18">
        <v>44926</v>
      </c>
    </row>
    <row r="4" spans="1:14" s="1" customFormat="1">
      <c r="A4" s="2" t="s">
        <v>25</v>
      </c>
      <c r="B4" s="2"/>
      <c r="C4" s="2"/>
      <c r="D4" s="2"/>
      <c r="E4" s="2"/>
      <c r="F4" s="5"/>
      <c r="G4" s="5"/>
      <c r="H4" s="5"/>
      <c r="I4" s="5"/>
      <c r="J4" s="5"/>
      <c r="K4" s="5"/>
      <c r="L4" s="5">
        <f t="shared" ref="L4" ca="1" si="0">TODAY()</f>
        <v>44632</v>
      </c>
    </row>
    <row r="5" spans="1:14">
      <c r="C5" s="4"/>
      <c r="D5" s="4"/>
      <c r="E5" s="4"/>
      <c r="F5" s="4"/>
      <c r="G5" s="4"/>
      <c r="H5" s="4"/>
      <c r="I5" s="4"/>
      <c r="J5" s="4"/>
      <c r="K5" s="4"/>
      <c r="L5" s="4"/>
    </row>
    <row r="7" spans="1:14">
      <c r="E7" s="10" t="s">
        <v>11</v>
      </c>
      <c r="F7" s="19">
        <f>YEAR(L3)</f>
        <v>2022</v>
      </c>
      <c r="G7" s="19">
        <f>F7+1</f>
        <v>2023</v>
      </c>
      <c r="H7" s="19">
        <f>G7+1</f>
        <v>2024</v>
      </c>
      <c r="I7" s="19">
        <f>H7+1</f>
        <v>2025</v>
      </c>
      <c r="J7" s="19">
        <f>I7+1</f>
        <v>2026</v>
      </c>
      <c r="K7" s="19">
        <f>J7+1</f>
        <v>2027</v>
      </c>
      <c r="L7" s="10" t="s">
        <v>1</v>
      </c>
    </row>
    <row r="8" spans="1:14" s="16" customFormat="1" ht="11.25">
      <c r="A8" s="21"/>
      <c r="B8" s="21"/>
      <c r="C8" s="17"/>
      <c r="D8" s="17"/>
      <c r="E8" s="10"/>
      <c r="F8" s="19" t="s">
        <v>18</v>
      </c>
      <c r="G8" s="19" t="s">
        <v>19</v>
      </c>
      <c r="H8" s="19" t="s">
        <v>20</v>
      </c>
      <c r="I8" s="19" t="s">
        <v>21</v>
      </c>
      <c r="J8" s="19" t="s">
        <v>22</v>
      </c>
      <c r="K8" s="19" t="s">
        <v>23</v>
      </c>
      <c r="L8" s="10"/>
    </row>
    <row r="9" spans="1:14" s="16" customFormat="1" ht="11.25">
      <c r="A9" s="21"/>
      <c r="B9" s="21"/>
      <c r="C9" s="17"/>
      <c r="D9" s="17"/>
      <c r="E9" s="10"/>
      <c r="F9" s="19"/>
      <c r="G9" s="19"/>
      <c r="H9" s="19"/>
      <c r="I9" s="19"/>
      <c r="J9" s="19"/>
      <c r="K9" s="19"/>
      <c r="L9" s="10"/>
    </row>
    <row r="10" spans="1:14">
      <c r="A10" s="1" t="s">
        <v>0</v>
      </c>
      <c r="B10" s="1" t="s">
        <v>24</v>
      </c>
    </row>
    <row r="11" spans="1:14">
      <c r="A11" s="1"/>
      <c r="B11" s="1"/>
    </row>
    <row r="12" spans="1:14">
      <c r="B12" s="4" t="s">
        <v>27</v>
      </c>
      <c r="E12" s="20">
        <v>44562</v>
      </c>
      <c r="F12" s="9">
        <f>_xlfn.DAYS(L3,E12)</f>
        <v>364</v>
      </c>
      <c r="G12" s="9">
        <v>365</v>
      </c>
      <c r="H12" s="9">
        <v>365</v>
      </c>
      <c r="I12" s="9">
        <v>365</v>
      </c>
      <c r="J12" s="9">
        <v>365</v>
      </c>
      <c r="K12" s="9">
        <v>365</v>
      </c>
    </row>
    <row r="13" spans="1:14">
      <c r="B13" s="4" t="s">
        <v>28</v>
      </c>
      <c r="E13" s="14">
        <v>9667</v>
      </c>
      <c r="F13" s="9">
        <f>E13/365*F12*(100%+F14)</f>
        <v>9640.5150684931505</v>
      </c>
      <c r="G13" s="9">
        <f>$E13*(100%+G14)</f>
        <v>9667</v>
      </c>
      <c r="H13" s="9">
        <f>$E13*(100%+H14)</f>
        <v>9667</v>
      </c>
      <c r="I13" s="9">
        <f>$E13*(100%+I14)</f>
        <v>9667</v>
      </c>
      <c r="J13" s="9">
        <f>$E13*(100%+J14)</f>
        <v>9667</v>
      </c>
      <c r="K13" s="9">
        <f>$E13*(100%+K14)</f>
        <v>9667</v>
      </c>
      <c r="N13" s="23">
        <f>DATE(YEAR(E$12)+6,MONTH(E$12),DAY(E$12))-1</f>
        <v>46752</v>
      </c>
    </row>
    <row r="14" spans="1:14">
      <c r="B14" s="4" t="s">
        <v>8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6" spans="1:14">
      <c r="B16" s="4" t="s">
        <v>5</v>
      </c>
      <c r="F16" s="14">
        <v>7500</v>
      </c>
      <c r="G16" s="14">
        <v>7500</v>
      </c>
      <c r="H16" s="14">
        <v>7500</v>
      </c>
      <c r="I16" s="14">
        <v>7500</v>
      </c>
      <c r="J16" s="14">
        <v>7500</v>
      </c>
      <c r="K16" s="14">
        <v>7500</v>
      </c>
      <c r="L16" s="12">
        <f>SUM(F16:K16)</f>
        <v>45000</v>
      </c>
      <c r="N16" s="11">
        <f>F16/E13</f>
        <v>0.77583531602358535</v>
      </c>
    </row>
    <row r="17" spans="1:15">
      <c r="B17" s="4" t="s">
        <v>6</v>
      </c>
      <c r="F17" s="12">
        <f t="shared" ref="F17:K17" si="1">F13-F16</f>
        <v>2140.5150684931505</v>
      </c>
      <c r="G17" s="12">
        <f t="shared" si="1"/>
        <v>2167</v>
      </c>
      <c r="H17" s="12">
        <f t="shared" si="1"/>
        <v>2167</v>
      </c>
      <c r="I17" s="12">
        <f t="shared" si="1"/>
        <v>2167</v>
      </c>
      <c r="J17" s="12">
        <f t="shared" si="1"/>
        <v>2167</v>
      </c>
      <c r="K17" s="12">
        <f t="shared" si="1"/>
        <v>2167</v>
      </c>
      <c r="L17" s="12">
        <f>SUM(F17:K17)</f>
        <v>12975.51506849315</v>
      </c>
      <c r="N17" s="11">
        <f>F17/E13</f>
        <v>0.22142495794901731</v>
      </c>
    </row>
    <row r="18" spans="1:15">
      <c r="E18" s="12"/>
      <c r="N18" s="9"/>
    </row>
    <row r="19" spans="1:15">
      <c r="A19" s="13"/>
      <c r="B19" s="4" t="s">
        <v>17</v>
      </c>
      <c r="E19" s="22">
        <v>0.3</v>
      </c>
      <c r="L19" s="11"/>
    </row>
    <row r="20" spans="1:15">
      <c r="B20" s="4" t="s">
        <v>10</v>
      </c>
      <c r="C20" s="4"/>
      <c r="D20" s="4"/>
      <c r="E20" s="4"/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2"/>
      <c r="N20" s="4" t="s">
        <v>13</v>
      </c>
    </row>
    <row r="21" spans="1:15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5"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5"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5">
      <c r="A24" s="1" t="s">
        <v>2</v>
      </c>
      <c r="B24" s="1" t="s">
        <v>12</v>
      </c>
      <c r="C24" s="4"/>
      <c r="D24" s="4"/>
      <c r="E24" s="10"/>
      <c r="F24" s="10"/>
      <c r="G24" s="10"/>
      <c r="H24" s="10"/>
      <c r="I24" s="10"/>
      <c r="J24" s="10"/>
      <c r="K24" s="10"/>
      <c r="L24" s="10"/>
    </row>
    <row r="25" spans="1:1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>
      <c r="B26" s="4" t="s">
        <v>7</v>
      </c>
      <c r="C26" s="4"/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>SUM(F26:K26)</f>
        <v>0</v>
      </c>
      <c r="N26" s="4" t="s">
        <v>14</v>
      </c>
    </row>
    <row r="27" spans="1:15">
      <c r="B27" s="4" t="s">
        <v>26</v>
      </c>
      <c r="C27" s="4"/>
      <c r="F27" s="9">
        <f>-IF(F20&lt;&gt;0,F16*F20,F16*$E19)*0.19</f>
        <v>-427.5</v>
      </c>
      <c r="G27" s="9">
        <f t="shared" ref="G27:K27" si="2">-IF(G20&lt;&gt;0,G16*G20,G16*$E19)*0.19</f>
        <v>-427.5</v>
      </c>
      <c r="H27" s="9">
        <f t="shared" si="2"/>
        <v>-427.5</v>
      </c>
      <c r="I27" s="9">
        <f t="shared" si="2"/>
        <v>-427.5</v>
      </c>
      <c r="J27" s="9">
        <f t="shared" si="2"/>
        <v>-427.5</v>
      </c>
      <c r="K27" s="9">
        <f t="shared" si="2"/>
        <v>-427.5</v>
      </c>
      <c r="L27" s="9">
        <f>SUM(F27:K27)</f>
        <v>-2565</v>
      </c>
    </row>
    <row r="28" spans="1:15">
      <c r="B28" s="4" t="s">
        <v>9</v>
      </c>
      <c r="C28" s="4"/>
      <c r="E28" s="9">
        <v>30000</v>
      </c>
      <c r="F28" s="9">
        <f>E28*0.19</f>
        <v>5700</v>
      </c>
      <c r="N28" s="9">
        <f>F28/5</f>
        <v>1140</v>
      </c>
      <c r="O28" s="4" t="s">
        <v>16</v>
      </c>
    </row>
    <row r="29" spans="1:15">
      <c r="C29" s="4"/>
    </row>
    <row r="30" spans="1:15">
      <c r="B30" s="4" t="s">
        <v>15</v>
      </c>
      <c r="C30" s="4"/>
      <c r="D30" s="4"/>
      <c r="F30" s="6">
        <f t="shared" ref="F30:K30" si="3">SUM(F26:F29)</f>
        <v>5272.5</v>
      </c>
      <c r="G30" s="6">
        <f t="shared" si="3"/>
        <v>-427.5</v>
      </c>
      <c r="H30" s="6">
        <f t="shared" si="3"/>
        <v>-427.5</v>
      </c>
      <c r="I30" s="6">
        <f t="shared" si="3"/>
        <v>-427.5</v>
      </c>
      <c r="J30" s="6">
        <f t="shared" si="3"/>
        <v>-427.5</v>
      </c>
      <c r="K30" s="6">
        <f t="shared" si="3"/>
        <v>-427.5</v>
      </c>
      <c r="L30" s="6">
        <f>SUM(F30:K30)</f>
        <v>3135</v>
      </c>
    </row>
    <row r="31" spans="1:15">
      <c r="C31" s="4"/>
      <c r="D31" s="4"/>
      <c r="F31" s="4"/>
      <c r="G31" s="4"/>
      <c r="H31" s="4"/>
      <c r="I31" s="4"/>
      <c r="J31" s="4"/>
      <c r="K31" s="4"/>
      <c r="L31" s="4"/>
    </row>
    <row r="32" spans="1:15">
      <c r="C32" s="4"/>
      <c r="D32" s="4"/>
    </row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</sheetData>
  <conditionalFormatting sqref="L30">
    <cfRule type="cellIs" dxfId="0" priority="1" operator="greaterThan">
      <formula>0</formula>
    </cfRule>
  </conditionalFormatting>
  <pageMargins left="0.86614173228346458" right="0.70866141732283472" top="0.47244094488188981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UStVorteil Grobberechnung</vt:lpstr>
      <vt:lpstr>UStVorteil Detailberechnung</vt:lpstr>
      <vt:lpstr>'UStVorteil Detailberechnung'!Druckbereich</vt:lpstr>
      <vt:lpstr>'UStVorteil Grobberechnung'!Druckbereich</vt:lpstr>
      <vt:lpstr>'UStVorteil Detailberechnung'!Drucktitel</vt:lpstr>
      <vt:lpstr>'UStVorteil Grobberechnung'!Drucktitel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muecke</dc:creator>
  <cp:lastModifiedBy>Mücke, Stefan</cp:lastModifiedBy>
  <cp:lastPrinted>2022-03-06T05:49:21Z</cp:lastPrinted>
  <dcterms:created xsi:type="dcterms:W3CDTF">2013-01-07T08:57:09Z</dcterms:created>
  <dcterms:modified xsi:type="dcterms:W3CDTF">2022-03-12T10:22:18Z</dcterms:modified>
</cp:coreProperties>
</file>